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redentialing\Cost Calculators\"/>
    </mc:Choice>
  </mc:AlternateContent>
  <bookViews>
    <workbookView xWindow="0" yWindow="0" windowWidth="28800" windowHeight="12432"/>
  </bookViews>
  <sheets>
    <sheet name="Subscription Cost Calculator" sheetId="2" r:id="rId1"/>
    <sheet name="Price Quote - To Print" sheetId="7" r:id="rId2"/>
    <sheet name="Credential Categories" sheetId="4" r:id="rId3"/>
    <sheet name="Dropdowns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38" i="2" l="1"/>
  <c r="E7" i="2"/>
  <c r="F6" i="2"/>
  <c r="D30" i="7" l="1"/>
  <c r="B9" i="7"/>
  <c r="E9" i="2"/>
  <c r="D32" i="7"/>
  <c r="D33" i="7" l="1"/>
  <c r="D25" i="7" l="1"/>
  <c r="E17" i="2"/>
  <c r="E26" i="2" l="1"/>
  <c r="B22" i="7" s="1"/>
  <c r="E29" i="2"/>
  <c r="B25" i="7" s="1"/>
  <c r="E32" i="2"/>
  <c r="B27" i="7" s="1"/>
  <c r="E28" i="2"/>
  <c r="B24" i="7" s="1"/>
  <c r="E33" i="2"/>
  <c r="B28" i="7" s="1"/>
  <c r="B31" i="2" l="1"/>
  <c r="E27" i="7" s="1"/>
  <c r="B32" i="2"/>
  <c r="E28" i="7" s="1"/>
  <c r="B27" i="2"/>
  <c r="E24" i="7" s="1"/>
  <c r="B25" i="2"/>
  <c r="E22" i="7" s="1"/>
  <c r="B28" i="2"/>
  <c r="E27" i="2"/>
  <c r="B23" i="7" s="1"/>
  <c r="E25" i="2"/>
  <c r="B21" i="7" s="1"/>
  <c r="E25" i="7" l="1"/>
  <c r="B33" i="2"/>
  <c r="E37" i="2" s="1"/>
  <c r="B24" i="2"/>
  <c r="E21" i="7" s="1"/>
  <c r="B26" i="2"/>
  <c r="E23" i="7" s="1"/>
  <c r="C37" i="2" l="1"/>
  <c r="C42" i="7"/>
  <c r="E29" i="7"/>
  <c r="B29" i="2"/>
  <c r="B38" i="2" s="1"/>
  <c r="E34" i="7" s="1"/>
  <c r="E26" i="7" l="1"/>
  <c r="E30" i="7" s="1"/>
  <c r="E32" i="7" l="1"/>
</calcChain>
</file>

<file path=xl/sharedStrings.xml><?xml version="1.0" encoding="utf-8"?>
<sst xmlns="http://schemas.openxmlformats.org/spreadsheetml/2006/main" count="247" uniqueCount="168">
  <si>
    <t>www.nims-skills.org</t>
  </si>
  <si>
    <t>Credential Name</t>
  </si>
  <si>
    <t>Category Name</t>
  </si>
  <si>
    <t>Professional - Credential Name</t>
  </si>
  <si>
    <t>Pilot - Credential Name</t>
  </si>
  <si>
    <t>Machining Level I and/or Metalforming I credential(s)</t>
  </si>
  <si>
    <t>CAM + Machining I</t>
  </si>
  <si>
    <t>Entry Level (Machining I and Metalforming I)</t>
  </si>
  <si>
    <t>Entry Level (ITM I)</t>
  </si>
  <si>
    <t>Entry Level (CAM I)</t>
  </si>
  <si>
    <t>Advanced Level (All Level II and III)</t>
  </si>
  <si>
    <t>Total candidates testing in the next year</t>
  </si>
  <si>
    <t>Two Test Pass</t>
  </si>
  <si>
    <t>One Test Pass</t>
  </si>
  <si>
    <t>Total subscriptions to purchase:</t>
  </si>
  <si>
    <t>Total test passes to purchase:</t>
  </si>
  <si>
    <t>Subscription Subtotal</t>
  </si>
  <si>
    <t>Test Pass Subtotal</t>
  </si>
  <si>
    <t>Credit Card:</t>
  </si>
  <si>
    <t>Check:</t>
  </si>
  <si>
    <t>Purchase Order:</t>
  </si>
  <si>
    <t>One Test (for any one credential)</t>
  </si>
  <si>
    <t>Two Tests (for any two credentials)</t>
  </si>
  <si>
    <t>Subscription Costs (includes retakes for one year)</t>
  </si>
  <si>
    <t>Test Pass (includes retakes for one year)</t>
  </si>
  <si>
    <t>NIMS Credentialing Cost Calculator</t>
  </si>
  <si>
    <t>Diemaking II</t>
  </si>
  <si>
    <t>Diemaking Level II</t>
  </si>
  <si>
    <t>Diemaking III</t>
  </si>
  <si>
    <t>Diemaking Level III</t>
  </si>
  <si>
    <t>Basic Hydraulic Systems</t>
  </si>
  <si>
    <t>ITM Level I</t>
  </si>
  <si>
    <t>Basic Mechanical Systems</t>
  </si>
  <si>
    <t>Basic Pneumatic Systems</t>
  </si>
  <si>
    <t>Electrical Systems</t>
  </si>
  <si>
    <t>Electronic Control Systems</t>
  </si>
  <si>
    <t>Maintenance Operations</t>
  </si>
  <si>
    <t>Maintenance Piping</t>
  </si>
  <si>
    <t>Maintenance Welding</t>
  </si>
  <si>
    <t>Process Control Systems</t>
  </si>
  <si>
    <t>CNC Lathe Operations</t>
  </si>
  <si>
    <t>Machining Level I</t>
  </si>
  <si>
    <t>CNC Lathe Programming, Setup, and Operations</t>
  </si>
  <si>
    <t>CNC Mill Operations</t>
  </si>
  <si>
    <t>CNC Mill Programming, Setup, and Operations</t>
  </si>
  <si>
    <t>Drill Press I</t>
  </si>
  <si>
    <t>Grinding I</t>
  </si>
  <si>
    <t>Job Planning, Benchwork, and Layout</t>
  </si>
  <si>
    <t>Milling I</t>
  </si>
  <si>
    <t>Turning I (Between Centers)</t>
  </si>
  <si>
    <t>Turning I (Chucking)</t>
  </si>
  <si>
    <t>Measurement, Materials, &amp; Safety</t>
  </si>
  <si>
    <t>CNC Lathe II</t>
  </si>
  <si>
    <t>Machining Level II</t>
  </si>
  <si>
    <t>CNC Mill II</t>
  </si>
  <si>
    <t>Drill Press II</t>
  </si>
  <si>
    <t>EDM II (Conventional/Plunge)</t>
  </si>
  <si>
    <t>EDM II (Wire)</t>
  </si>
  <si>
    <t>Grinding II</t>
  </si>
  <si>
    <t>Milling II</t>
  </si>
  <si>
    <t>Turning II (Between Centers)</t>
  </si>
  <si>
    <t>Turning II (Chucking)</t>
  </si>
  <si>
    <t>Metalforming I</t>
  </si>
  <si>
    <t>Metalforming Level I</t>
  </si>
  <si>
    <t>Metalforming I - Spanish</t>
  </si>
  <si>
    <t>Press Brake Operations II (Non-CNC Drive)</t>
  </si>
  <si>
    <t>Press Brake Level II</t>
  </si>
  <si>
    <t>Press Brake Operations II (Turret)</t>
  </si>
  <si>
    <t>Press Brake Setup and Operations III (CNC Drive)</t>
  </si>
  <si>
    <t>Press Brake Level III</t>
  </si>
  <si>
    <t>Press Brake Setup and Operations III (Non-CNC Mechanical)</t>
  </si>
  <si>
    <t>Screw Machine Operations II (Multi- Spindle)</t>
  </si>
  <si>
    <t>Screw Machining Level II</t>
  </si>
  <si>
    <t>Screw Machine Operations II (Single Spindle)</t>
  </si>
  <si>
    <t>Screw Machine Setup and Operations III (Multi-Spindle)</t>
  </si>
  <si>
    <t>Screw Machining Level III</t>
  </si>
  <si>
    <t>Screw Machine Setup and Operations III (Single Spindle)</t>
  </si>
  <si>
    <t>Stamping Operations II (Compound Dies)</t>
  </si>
  <si>
    <t>Stamping Level II</t>
  </si>
  <si>
    <t>Stamping Operations II (Deep Draw Dies)</t>
  </si>
  <si>
    <t>Stamping Operations II (Progressive Dies)</t>
  </si>
  <si>
    <t>Stamping Operations II (Single Hit Tooling)</t>
  </si>
  <si>
    <t>Stamping Inspection &amp; Quality Control III</t>
  </si>
  <si>
    <t>Stamping Level III</t>
  </si>
  <si>
    <t>Stamping Setup and Operations III (Compound Dies)</t>
  </si>
  <si>
    <t>Stamping Setup and Operations III (Deep Draw Dies)</t>
  </si>
  <si>
    <t>Stamping Setup and Operations III (Progressive Dies)</t>
  </si>
  <si>
    <t>Stamping Setup and Operations III (Single Hit Tooling)</t>
  </si>
  <si>
    <t>NIMS Inspector</t>
  </si>
  <si>
    <t>Inspector Pilot</t>
  </si>
  <si>
    <t>OJT Senior Trainer</t>
  </si>
  <si>
    <t>On-the-Job Training</t>
  </si>
  <si>
    <t>OJT Trainer</t>
  </si>
  <si>
    <t>OJT Training Coordinator</t>
  </si>
  <si>
    <t>CAM Milling I</t>
  </si>
  <si>
    <t>CAM Pilot</t>
  </si>
  <si>
    <t>CAM Turning I</t>
  </si>
  <si>
    <t>Machine Maintenance, Repair &amp; Service II</t>
  </si>
  <si>
    <t>MMRS Pilot</t>
  </si>
  <si>
    <t>Machine Maintenance, Repair &amp; Service III</t>
  </si>
  <si>
    <t>Measurement, Materials &amp; Safety</t>
  </si>
  <si>
    <t>MMS Pilot</t>
  </si>
  <si>
    <t>Within the next calendar year, all of these candidates will attempt:</t>
  </si>
  <si>
    <t>Not sure which category the credentials are in?
Look at the Credential Categories page.</t>
  </si>
  <si>
    <t>OR</t>
  </si>
  <si>
    <t>ITM Level I credential(s)</t>
  </si>
  <si>
    <t>CAM Level I credential(s)</t>
  </si>
  <si>
    <t>Machining Level II credential(s)</t>
  </si>
  <si>
    <t>Diemaking Level II or III credential(s)</t>
  </si>
  <si>
    <t>Machine Maintenance, Repair &amp; Service Level II or III credential(s)</t>
  </si>
  <si>
    <t>Press Brake Level II or III credential(s)</t>
  </si>
  <si>
    <t>Screw Machining Level II or III credential(s)</t>
  </si>
  <si>
    <t>Stamping Level II or III credential(s)</t>
  </si>
  <si>
    <t>Accreditation Status</t>
  </si>
  <si>
    <t>Current Applicant</t>
  </si>
  <si>
    <t>Is your program accredited? 
(Select an answer from the dropdown)</t>
  </si>
  <si>
    <t xml:space="preserve">Total Cost </t>
  </si>
  <si>
    <t>Item</t>
  </si>
  <si>
    <t>Qty</t>
  </si>
  <si>
    <t>Unit Price</t>
  </si>
  <si>
    <t>Amount</t>
  </si>
  <si>
    <t>Subscription</t>
  </si>
  <si>
    <t>Test Pass</t>
  </si>
  <si>
    <t>Description</t>
  </si>
  <si>
    <t>Accredited</t>
  </si>
  <si>
    <t>Not Accredited</t>
  </si>
  <si>
    <t>National Institute for Metalworking Skills</t>
  </si>
  <si>
    <t>10565 Fairfax Blvd</t>
  </si>
  <si>
    <t>Phone: 703-352-4971</t>
  </si>
  <si>
    <t>Suite 10</t>
  </si>
  <si>
    <t>support@nims-skills.org</t>
  </si>
  <si>
    <t>Fairfax, VA 22030</t>
  </si>
  <si>
    <t>Date</t>
  </si>
  <si>
    <t>Prepared For:</t>
  </si>
  <si>
    <t>Price Quote</t>
  </si>
  <si>
    <t>Organization Name</t>
  </si>
  <si>
    <t>Program Name</t>
  </si>
  <si>
    <t>Address Line 1</t>
  </si>
  <si>
    <t>Address Line 2</t>
  </si>
  <si>
    <t>City, State, ZIP</t>
  </si>
  <si>
    <t>Contact Name</t>
  </si>
  <si>
    <t>Contact Email Address</t>
  </si>
  <si>
    <t>Contact Phone Number</t>
  </si>
  <si>
    <t>Accepted Forms of Payment</t>
  </si>
  <si>
    <t>Use the PO Upload Portal</t>
  </si>
  <si>
    <t>Call NIMS staff at phone number above; have credit card and billing address ready</t>
  </si>
  <si>
    <t>Make check out to "NIMS" and send by US Mail to NIMS address shown above</t>
  </si>
  <si>
    <t xml:space="preserve">NIMS Accreditation Status </t>
  </si>
  <si>
    <t>Quote Generated By:</t>
  </si>
  <si>
    <t>Last Updated:</t>
  </si>
  <si>
    <t>Official NIMS Cost Calculator</t>
  </si>
  <si>
    <t>Ready to purchase?</t>
  </si>
  <si>
    <t>All calculations on this worksheet are automatically transferred for your convenience.</t>
  </si>
  <si>
    <t>Use the Price Quote page.</t>
  </si>
  <si>
    <t>CAM Level I</t>
  </si>
  <si>
    <t>Notes</t>
  </si>
  <si>
    <t>Currently in pilot mode, will not be available for purchase until fully released.</t>
  </si>
  <si>
    <t>These items are currently in pilot mode and are NOT available for purchase. They are listed here as a reference about upcoming changes only.</t>
  </si>
  <si>
    <t>Last Updated: January 2019</t>
  </si>
  <si>
    <t>Share the quote with your purchasing department, or use it as a reference when contacting NIMS staff.</t>
  </si>
  <si>
    <t>Purchase Options</t>
  </si>
  <si>
    <t>Step 3: Share or print your price quote.</t>
  </si>
  <si>
    <t>These credentials are not included in any subscription.</t>
  </si>
  <si>
    <t>Quote Status:</t>
  </si>
  <si>
    <t>Applicable Volume Discount</t>
  </si>
  <si>
    <t>Must be confirmed with NIMS</t>
  </si>
  <si>
    <t>Step 1: Answer the following questions using the blue boxes.</t>
  </si>
  <si>
    <t>Step 2: Choose which type of item to purchase using the dropdown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</si>
</sst>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mmmm\ d\,\ yyyy;@"/>
    <numFmt numFmtId="165" formatCode="mmmm\ yyyy"/>
    <numFmt numFmtId="166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20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 Light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u/>
      <sz val="11"/>
      <color theme="7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20"/>
      <color theme="0"/>
      <name val="Calibri"/>
      <family val="2"/>
      <scheme val="minor"/>
    </font>
    <font>
      <b/>
      <u/>
      <sz val="12"/>
      <color theme="1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i/>
      <sz val="11"/>
      <color theme="1"/>
      <name val="Calibri Light"/>
      <family val="2"/>
    </font>
    <font>
      <i/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9" fillId="2" borderId="1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7" fillId="5" borderId="5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0" xfId="0" applyFont="1"/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/>
    </xf>
    <xf numFmtId="166" fontId="18" fillId="0" borderId="1" xfId="0" applyNumberFormat="1" applyFont="1" applyBorder="1" applyAlignment="1">
      <alignment horizontal="right" vertical="center"/>
    </xf>
    <xf numFmtId="166" fontId="18" fillId="0" borderId="4" xfId="0" applyNumberFormat="1" applyFont="1" applyBorder="1" applyAlignment="1">
      <alignment horizontal="right" vertical="center"/>
    </xf>
    <xf numFmtId="166" fontId="14" fillId="0" borderId="9" xfId="0" applyNumberFormat="1" applyFont="1" applyBorder="1" applyAlignment="1">
      <alignment horizontal="right" vertical="center"/>
    </xf>
    <xf numFmtId="166" fontId="14" fillId="0" borderId="5" xfId="1" applyNumberFormat="1" applyFont="1" applyBorder="1" applyAlignment="1">
      <alignment horizontal="right" vertical="center"/>
    </xf>
    <xf numFmtId="166" fontId="18" fillId="0" borderId="1" xfId="1" applyNumberFormat="1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5" fillId="0" borderId="0" xfId="0" applyFont="1"/>
    <xf numFmtId="166" fontId="25" fillId="6" borderId="1" xfId="0" applyNumberFormat="1" applyFont="1" applyFill="1" applyBorder="1" applyAlignment="1">
      <alignment horizontal="right" vertical="center"/>
    </xf>
    <xf numFmtId="166" fontId="11" fillId="6" borderId="5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9" fontId="29" fillId="0" borderId="0" xfId="3" applyFont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166" fontId="25" fillId="0" borderId="0" xfId="0" applyNumberFormat="1" applyFont="1"/>
    <xf numFmtId="166" fontId="3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6" fontId="26" fillId="0" borderId="0" xfId="2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3" fillId="0" borderId="0" xfId="2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0" fillId="0" borderId="0" xfId="2" applyFont="1" applyAlignment="1">
      <alignment horizontal="left" vertical="center" wrapText="1"/>
    </xf>
    <xf numFmtId="0" fontId="20" fillId="0" borderId="11" xfId="2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2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27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top"/>
    </xf>
    <xf numFmtId="0" fontId="3" fillId="0" borderId="20" xfId="0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0" fontId="3" fillId="0" borderId="26" xfId="0" applyFont="1" applyBorder="1" applyAlignment="1">
      <alignment horizontal="right" vertical="top"/>
    </xf>
    <xf numFmtId="0" fontId="3" fillId="0" borderId="2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3">
    <dxf>
      <font>
        <b/>
        <i val="0"/>
        <color theme="4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0"/>
      </font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</xdr:colOff>
      <xdr:row>0</xdr:row>
      <xdr:rowOff>9525</xdr:rowOff>
    </xdr:from>
    <xdr:to>
      <xdr:col>4</xdr:col>
      <xdr:colOff>758190</xdr:colOff>
      <xdr:row>4</xdr:row>
      <xdr:rowOff>10725</xdr:rowOff>
    </xdr:to>
    <xdr:pic>
      <xdr:nvPicPr>
        <xdr:cNvPr id="2" name="Picture 1" title="NIMS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3810" y="9525"/>
          <a:ext cx="1802130" cy="7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IMS 3.0 Brand Theme">
  <a:themeElements>
    <a:clrScheme name="Custom 1">
      <a:dk1>
        <a:srgbClr val="0C0C0C"/>
      </a:dk1>
      <a:lt1>
        <a:srgbClr val="FFFFFF"/>
      </a:lt1>
      <a:dk2>
        <a:srgbClr val="323536"/>
      </a:dk2>
      <a:lt2>
        <a:srgbClr val="F2F2F2"/>
      </a:lt2>
      <a:accent1>
        <a:srgbClr val="D0021B"/>
      </a:accent1>
      <a:accent2>
        <a:srgbClr val="38518B"/>
      </a:accent2>
      <a:accent3>
        <a:srgbClr val="9B9B9B"/>
      </a:accent3>
      <a:accent4>
        <a:srgbClr val="4A90E2"/>
      </a:accent4>
      <a:accent5>
        <a:srgbClr val="FFA500"/>
      </a:accent5>
      <a:accent6>
        <a:srgbClr val="8DCD75"/>
      </a:accent6>
      <a:hlink>
        <a:srgbClr val="4A90E2"/>
      </a:hlink>
      <a:folHlink>
        <a:srgbClr val="38518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IMS 3.0 Brand Theme" id="{9D1B18FA-0A57-499A-BC1A-4E119B89E5CC}" vid="{AB5ADAE7-FFBA-4E32-B5E2-3D10E89D92F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XKWcj7" TargetMode="External"/><Relationship Id="rId2" Type="http://schemas.openxmlformats.org/officeDocument/2006/relationships/hyperlink" Target="mailto:support@nims-skills.org" TargetMode="External"/><Relationship Id="rId1" Type="http://schemas.openxmlformats.org/officeDocument/2006/relationships/hyperlink" Target="http://www.nims-skills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tabSelected="1" zoomScaleNormal="100" workbookViewId="0">
      <selection activeCell="C37" sqref="C37"/>
    </sheetView>
  </sheetViews>
  <sheetFormatPr defaultColWidth="8.88671875" defaultRowHeight="15.6" x14ac:dyDescent="0.3"/>
  <cols>
    <col min="1" max="1" width="2.6640625" style="26" customWidth="1"/>
    <col min="2" max="2" width="15.88671875" style="25" customWidth="1"/>
    <col min="3" max="3" width="56.109375" style="26" bestFit="1" customWidth="1"/>
    <col min="4" max="4" width="2.6640625" style="26" customWidth="1"/>
    <col min="5" max="5" width="15.88671875" style="26" customWidth="1"/>
    <col min="6" max="6" width="39" style="26" customWidth="1"/>
    <col min="7" max="15" width="12" style="26" customWidth="1"/>
    <col min="16" max="16384" width="8.88671875" style="26"/>
  </cols>
  <sheetData>
    <row r="1" spans="2:10" ht="14.4" customHeight="1" x14ac:dyDescent="0.3"/>
    <row r="2" spans="2:10" ht="25.8" customHeight="1" x14ac:dyDescent="0.3">
      <c r="B2" s="77" t="s">
        <v>25</v>
      </c>
      <c r="C2" s="77"/>
      <c r="D2" s="77"/>
      <c r="E2" s="77"/>
      <c r="F2" s="77"/>
      <c r="H2" s="64"/>
      <c r="I2" s="65"/>
      <c r="J2" s="65"/>
    </row>
    <row r="3" spans="2:10" ht="14.4" customHeight="1" x14ac:dyDescent="0.3">
      <c r="B3" s="27"/>
      <c r="C3" s="27"/>
      <c r="H3" s="65"/>
      <c r="I3" s="65"/>
      <c r="J3" s="65"/>
    </row>
    <row r="4" spans="2:10" ht="21" customHeight="1" x14ac:dyDescent="0.3">
      <c r="B4" s="70" t="s">
        <v>166</v>
      </c>
      <c r="C4" s="70"/>
      <c r="D4" s="70"/>
      <c r="E4" s="70"/>
      <c r="F4" s="70"/>
      <c r="H4" s="65"/>
      <c r="I4" s="65"/>
      <c r="J4" s="65"/>
    </row>
    <row r="5" spans="2:10" ht="14.4" customHeight="1" thickBot="1" x14ac:dyDescent="0.35">
      <c r="B5" s="27"/>
      <c r="C5" s="27"/>
      <c r="H5" s="65"/>
      <c r="I5" s="65"/>
      <c r="J5" s="65"/>
    </row>
    <row r="6" spans="2:10" ht="15.6" customHeight="1" x14ac:dyDescent="0.3">
      <c r="B6" s="75">
        <v>0</v>
      </c>
      <c r="C6" s="69" t="s">
        <v>11</v>
      </c>
      <c r="E6" s="60">
        <f>IF(B6&gt;=1000,0.3,(IF(B6&gt;=500,0.25,(IF(B6&gt;=200,0.2,IF(B6&gt;=100,0.15,IF(B6&gt;=50,0.12,0)))))))</f>
        <v>0</v>
      </c>
      <c r="F6" s="74" t="str">
        <f>IF(B6&gt;49,"Looks like you may qualify for a volume discount! Contact NIMS for approval.","")</f>
        <v/>
      </c>
      <c r="H6" s="65"/>
      <c r="I6" s="65"/>
      <c r="J6" s="65"/>
    </row>
    <row r="7" spans="2:10" ht="16.2" customHeight="1" thickBot="1" x14ac:dyDescent="0.35">
      <c r="B7" s="76"/>
      <c r="C7" s="69"/>
      <c r="E7" s="59" t="str">
        <f>IF(B6&gt;49,"Discount Rate","")</f>
        <v/>
      </c>
      <c r="F7" s="74"/>
      <c r="H7" s="65"/>
      <c r="I7" s="65"/>
      <c r="J7" s="65"/>
    </row>
    <row r="8" spans="2:10" ht="14.4" customHeight="1" thickBot="1" x14ac:dyDescent="0.35">
      <c r="B8" s="28"/>
      <c r="C8" s="29"/>
      <c r="E8" s="30"/>
      <c r="F8" s="30"/>
      <c r="H8" s="65"/>
      <c r="I8" s="65"/>
      <c r="J8" s="65"/>
    </row>
    <row r="9" spans="2:10" ht="31.8" customHeight="1" thickBot="1" x14ac:dyDescent="0.35">
      <c r="B9" s="31" t="s">
        <v>125</v>
      </c>
      <c r="C9" s="32" t="s">
        <v>115</v>
      </c>
      <c r="E9" s="74" t="str">
        <f>IF(B9="Not Accredited","","Congratulations! Your program receives a 20% discount that can be combined with volume pricing.")</f>
        <v/>
      </c>
      <c r="F9" s="74"/>
      <c r="H9" s="65"/>
      <c r="I9" s="65"/>
      <c r="J9" s="65"/>
    </row>
    <row r="10" spans="2:10" ht="14.4" customHeight="1" x14ac:dyDescent="0.3">
      <c r="H10" s="65"/>
      <c r="I10" s="65"/>
      <c r="J10" s="65"/>
    </row>
    <row r="11" spans="2:10" ht="16.2" customHeight="1" thickBot="1" x14ac:dyDescent="0.35">
      <c r="B11" s="69" t="s">
        <v>102</v>
      </c>
      <c r="C11" s="69"/>
      <c r="D11" s="69"/>
      <c r="H11" s="65"/>
      <c r="I11" s="65"/>
      <c r="J11" s="65"/>
    </row>
    <row r="12" spans="2:10" s="34" customFormat="1" ht="15" customHeight="1" thickBot="1" x14ac:dyDescent="0.35">
      <c r="B12" s="33">
        <v>0</v>
      </c>
      <c r="C12" s="34" t="s">
        <v>5</v>
      </c>
      <c r="E12" s="82" t="s">
        <v>23</v>
      </c>
      <c r="F12" s="83"/>
      <c r="H12" s="65"/>
      <c r="I12" s="65"/>
      <c r="J12" s="65"/>
    </row>
    <row r="13" spans="2:10" s="34" customFormat="1" ht="15" customHeight="1" thickBot="1" x14ac:dyDescent="0.35">
      <c r="B13" s="44">
        <v>0</v>
      </c>
      <c r="C13" s="34" t="s">
        <v>105</v>
      </c>
      <c r="E13" s="53">
        <v>125</v>
      </c>
      <c r="F13" s="35" t="s">
        <v>7</v>
      </c>
      <c r="H13" s="65"/>
      <c r="I13" s="65"/>
      <c r="J13" s="65"/>
    </row>
    <row r="14" spans="2:10" s="34" customFormat="1" ht="15" customHeight="1" thickBot="1" x14ac:dyDescent="0.35">
      <c r="B14" s="44">
        <v>0</v>
      </c>
      <c r="C14" s="34" t="s">
        <v>106</v>
      </c>
      <c r="E14" s="53">
        <v>125</v>
      </c>
      <c r="F14" s="35" t="s">
        <v>8</v>
      </c>
      <c r="H14" s="65"/>
      <c r="I14" s="65"/>
      <c r="J14" s="65"/>
    </row>
    <row r="15" spans="2:10" s="34" customFormat="1" ht="15" customHeight="1" thickBot="1" x14ac:dyDescent="0.35">
      <c r="B15" s="44">
        <v>0</v>
      </c>
      <c r="C15" s="34" t="s">
        <v>107</v>
      </c>
      <c r="E15" s="53">
        <v>110</v>
      </c>
      <c r="F15" s="35" t="s">
        <v>9</v>
      </c>
      <c r="H15" s="65"/>
      <c r="I15" s="65"/>
      <c r="J15" s="65"/>
    </row>
    <row r="16" spans="2:10" s="34" customFormat="1" ht="15" customHeight="1" thickBot="1" x14ac:dyDescent="0.35">
      <c r="B16" s="44">
        <v>0</v>
      </c>
      <c r="C16" s="34" t="s">
        <v>108</v>
      </c>
      <c r="E16" s="53">
        <v>175</v>
      </c>
      <c r="F16" s="35" t="s">
        <v>10</v>
      </c>
      <c r="H16" s="65"/>
      <c r="I16" s="65"/>
      <c r="J16" s="65"/>
    </row>
    <row r="17" spans="2:10" s="34" customFormat="1" ht="15" customHeight="1" thickBot="1" x14ac:dyDescent="0.35">
      <c r="B17" s="44">
        <v>0</v>
      </c>
      <c r="C17" s="34" t="s">
        <v>109</v>
      </c>
      <c r="E17" s="53">
        <f>45+125</f>
        <v>170</v>
      </c>
      <c r="F17" s="35" t="s">
        <v>6</v>
      </c>
      <c r="H17" s="65"/>
      <c r="I17" s="65"/>
      <c r="J17" s="65"/>
    </row>
    <row r="18" spans="2:10" s="34" customFormat="1" ht="15" customHeight="1" thickBot="1" x14ac:dyDescent="0.35">
      <c r="B18" s="44">
        <v>0</v>
      </c>
      <c r="C18" s="34" t="s">
        <v>110</v>
      </c>
      <c r="H18" s="65"/>
      <c r="I18" s="65"/>
      <c r="J18" s="65"/>
    </row>
    <row r="19" spans="2:10" s="34" customFormat="1" ht="15" thickBot="1" x14ac:dyDescent="0.35">
      <c r="B19" s="44">
        <v>0</v>
      </c>
      <c r="C19" s="34" t="s">
        <v>111</v>
      </c>
      <c r="E19" s="82" t="s">
        <v>24</v>
      </c>
      <c r="F19" s="83"/>
    </row>
    <row r="20" spans="2:10" s="34" customFormat="1" ht="15" thickBot="1" x14ac:dyDescent="0.35">
      <c r="B20" s="44">
        <v>0</v>
      </c>
      <c r="C20" s="34" t="s">
        <v>112</v>
      </c>
      <c r="E20" s="53">
        <v>80</v>
      </c>
      <c r="F20" s="35" t="s">
        <v>21</v>
      </c>
    </row>
    <row r="21" spans="2:10" s="34" customFormat="1" ht="14.4" x14ac:dyDescent="0.3">
      <c r="B21" s="80" t="s">
        <v>103</v>
      </c>
      <c r="C21" s="80"/>
      <c r="E21" s="53">
        <v>110</v>
      </c>
      <c r="F21" s="35" t="s">
        <v>22</v>
      </c>
    </row>
    <row r="22" spans="2:10" x14ac:dyDescent="0.3">
      <c r="B22" s="80"/>
      <c r="C22" s="80"/>
    </row>
    <row r="23" spans="2:10" x14ac:dyDescent="0.3">
      <c r="B23" s="81"/>
      <c r="C23" s="81"/>
    </row>
    <row r="24" spans="2:10" s="34" customFormat="1" ht="19.2" customHeight="1" thickBot="1" x14ac:dyDescent="0.35">
      <c r="B24" s="49">
        <f>E25*E13</f>
        <v>0</v>
      </c>
      <c r="C24" s="35" t="s">
        <v>7</v>
      </c>
      <c r="E24" s="84" t="s">
        <v>14</v>
      </c>
      <c r="F24" s="84"/>
      <c r="H24" s="36"/>
      <c r="I24" s="36"/>
    </row>
    <row r="25" spans="2:10" s="34" customFormat="1" ht="19.2" customHeight="1" thickBot="1" x14ac:dyDescent="0.35">
      <c r="B25" s="49">
        <f>E26*E14</f>
        <v>0</v>
      </c>
      <c r="C25" s="35" t="s">
        <v>8</v>
      </c>
      <c r="E25" s="37">
        <f>IF(E29&gt;0,0,IF(B12&gt;0,$B$6,0))</f>
        <v>0</v>
      </c>
      <c r="F25" s="34" t="s">
        <v>7</v>
      </c>
      <c r="H25" s="36"/>
      <c r="I25" s="36"/>
    </row>
    <row r="26" spans="2:10" s="34" customFormat="1" ht="19.2" customHeight="1" thickBot="1" x14ac:dyDescent="0.35">
      <c r="B26" s="49">
        <f>E27*E15</f>
        <v>0</v>
      </c>
      <c r="C26" s="35" t="s">
        <v>9</v>
      </c>
      <c r="E26" s="37">
        <f>IF(B13&gt;0,$B$6,0)</f>
        <v>0</v>
      </c>
      <c r="F26" s="34" t="s">
        <v>8</v>
      </c>
      <c r="H26" s="36"/>
      <c r="I26" s="36"/>
    </row>
    <row r="27" spans="2:10" s="34" customFormat="1" ht="19.2" customHeight="1" thickBot="1" x14ac:dyDescent="0.35">
      <c r="B27" s="49">
        <f>E28*E16</f>
        <v>0</v>
      </c>
      <c r="C27" s="35" t="s">
        <v>10</v>
      </c>
      <c r="E27" s="37">
        <f>IF(E29&gt;0,0,IF(B14&gt;0,$B$6,0))</f>
        <v>0</v>
      </c>
      <c r="F27" s="34" t="s">
        <v>9</v>
      </c>
      <c r="H27" s="36"/>
      <c r="I27" s="36"/>
    </row>
    <row r="28" spans="2:10" s="34" customFormat="1" ht="19.2" customHeight="1" thickBot="1" x14ac:dyDescent="0.35">
      <c r="B28" s="50">
        <f>E29*E17</f>
        <v>0</v>
      </c>
      <c r="C28" s="38" t="s">
        <v>6</v>
      </c>
      <c r="E28" s="37">
        <f>IF((B15+B16+B17+B18+B19+B20)&gt;0,$B$6,0)</f>
        <v>0</v>
      </c>
      <c r="F28" s="34" t="s">
        <v>10</v>
      </c>
    </row>
    <row r="29" spans="2:10" ht="19.2" customHeight="1" thickBot="1" x14ac:dyDescent="0.35">
      <c r="B29" s="51">
        <f>SUM(B24:B28)</f>
        <v>0</v>
      </c>
      <c r="C29" s="39" t="s">
        <v>16</v>
      </c>
      <c r="E29" s="37">
        <f>IF(B14&gt;0,IF(B12&gt;0,B6,0),0)</f>
        <v>0</v>
      </c>
      <c r="F29" s="34" t="s">
        <v>6</v>
      </c>
    </row>
    <row r="30" spans="2:10" ht="19.2" customHeight="1" x14ac:dyDescent="0.3">
      <c r="B30" s="40"/>
      <c r="E30" s="78" t="s">
        <v>104</v>
      </c>
      <c r="F30" s="78"/>
    </row>
    <row r="31" spans="2:10" s="34" customFormat="1" ht="19.2" customHeight="1" thickBot="1" x14ac:dyDescent="0.35">
      <c r="B31" s="49">
        <f>IF(E32="Does not qualify",0,B6*E20)</f>
        <v>0</v>
      </c>
      <c r="C31" s="35" t="s">
        <v>13</v>
      </c>
      <c r="E31" s="27" t="s">
        <v>15</v>
      </c>
      <c r="F31" s="27"/>
    </row>
    <row r="32" spans="2:10" s="34" customFormat="1" ht="19.2" customHeight="1" thickBot="1" x14ac:dyDescent="0.35">
      <c r="B32" s="50">
        <f>IF(E33="Does not qualify",0,B6*E21)</f>
        <v>0</v>
      </c>
      <c r="C32" s="38" t="s">
        <v>12</v>
      </c>
      <c r="E32" s="37" t="str">
        <f>IF(SUM(B12:B20)=1,$B$6,"Does not qualify")</f>
        <v>Does not qualify</v>
      </c>
      <c r="F32" s="34" t="s">
        <v>13</v>
      </c>
    </row>
    <row r="33" spans="2:7" ht="19.2" customHeight="1" thickBot="1" x14ac:dyDescent="0.35">
      <c r="B33" s="51">
        <f>SUM(B31:B32)</f>
        <v>0</v>
      </c>
      <c r="C33" s="39" t="s">
        <v>17</v>
      </c>
      <c r="E33" s="37" t="str">
        <f>IF(SUM(B12:B20)=2,$B$6,"Does not qualify")</f>
        <v>Does not qualify</v>
      </c>
      <c r="F33" s="34" t="s">
        <v>12</v>
      </c>
    </row>
    <row r="34" spans="2:7" ht="14.25" customHeight="1" x14ac:dyDescent="0.3">
      <c r="G34" s="41"/>
    </row>
    <row r="35" spans="2:7" ht="21" x14ac:dyDescent="0.3">
      <c r="B35" s="70" t="s">
        <v>167</v>
      </c>
      <c r="C35" s="70"/>
      <c r="D35" s="70"/>
      <c r="E35" s="70"/>
      <c r="F35" s="70"/>
      <c r="G35" s="41"/>
    </row>
    <row r="36" spans="2:7" ht="14.25" customHeight="1" thickBot="1" x14ac:dyDescent="0.35">
      <c r="G36" s="41"/>
    </row>
    <row r="37" spans="2:7" ht="31.8" thickBot="1" x14ac:dyDescent="0.35">
      <c r="B37" s="54" t="s">
        <v>121</v>
      </c>
      <c r="C37" s="32" t="str">
        <f>IF(B33&gt;0,"Based on your answers, you have 2 purchase options. Please select one.","Based on your answers, you will need to purchase subscriptions.")</f>
        <v>Based on your answers, you will need to purchase subscriptions.</v>
      </c>
      <c r="D37" s="58"/>
      <c r="E37" s="73" t="str">
        <f>IF(AND(B37="Test Pass",B33=0),"Please confirm the type of item you want to purchase","")</f>
        <v/>
      </c>
      <c r="F37" s="73"/>
      <c r="G37" s="41"/>
    </row>
    <row r="38" spans="2:7" ht="16.2" thickBot="1" x14ac:dyDescent="0.35">
      <c r="B38" s="52">
        <f>IF(B9="Not Accredited",(IF(B37="Test Pass",B33,B29))*(1-E6),((IF(B37="Test Pass",B33,B29))*(1-E6))*0.8)</f>
        <v>0</v>
      </c>
      <c r="C38" s="42" t="s">
        <v>116</v>
      </c>
      <c r="E38" s="79" t="str">
        <f>IF(AND(E6&gt;0,B9&lt;&gt;"Not Accredited"),"Volume Discount and 20% Accreditation Discount Applied",IF(B9&lt;&gt;"Not Accredited","20% Accreditation Discount Applied",IF(E6&gt;0,"Volume Discount Applied","")))</f>
        <v/>
      </c>
      <c r="F38" s="79"/>
    </row>
    <row r="39" spans="2:7" ht="14.25" customHeight="1" x14ac:dyDescent="0.3"/>
    <row r="40" spans="2:7" ht="21" x14ac:dyDescent="0.3">
      <c r="B40" s="70" t="s">
        <v>161</v>
      </c>
      <c r="C40" s="70"/>
      <c r="D40" s="70"/>
      <c r="E40" s="70"/>
      <c r="F40" s="70"/>
    </row>
    <row r="41" spans="2:7" ht="14.25" customHeight="1" x14ac:dyDescent="0.3"/>
    <row r="42" spans="2:7" ht="15.75" customHeight="1" x14ac:dyDescent="0.3">
      <c r="B42" s="71" t="s">
        <v>151</v>
      </c>
      <c r="C42" s="72" t="s">
        <v>153</v>
      </c>
      <c r="D42" s="72"/>
      <c r="E42" s="72"/>
      <c r="F42" s="72"/>
    </row>
    <row r="43" spans="2:7" x14ac:dyDescent="0.3">
      <c r="B43" s="71"/>
      <c r="C43" s="69" t="s">
        <v>159</v>
      </c>
      <c r="D43" s="69"/>
      <c r="E43" s="69"/>
      <c r="F43" s="69"/>
    </row>
    <row r="44" spans="2:7" x14ac:dyDescent="0.3">
      <c r="B44" s="71"/>
      <c r="C44" s="69" t="s">
        <v>152</v>
      </c>
      <c r="D44" s="69"/>
      <c r="E44" s="69"/>
      <c r="F44" s="69"/>
    </row>
    <row r="45" spans="2:7" x14ac:dyDescent="0.3">
      <c r="F45" s="43"/>
    </row>
  </sheetData>
  <sheetProtection password="87C2" sheet="1" objects="1" scenarios="1"/>
  <protectedRanges>
    <protectedRange sqref="B37" name="Item Type"/>
    <protectedRange sqref="B6" name="Candidate Total"/>
    <protectedRange sqref="B9" name="Accreditation"/>
    <protectedRange sqref="B12:B20" name="Credentials Earned"/>
  </protectedRanges>
  <mergeCells count="20">
    <mergeCell ref="B2:F2"/>
    <mergeCell ref="E30:F30"/>
    <mergeCell ref="E38:F38"/>
    <mergeCell ref="B21:C23"/>
    <mergeCell ref="E12:F12"/>
    <mergeCell ref="E24:F24"/>
    <mergeCell ref="E19:F19"/>
    <mergeCell ref="B11:D11"/>
    <mergeCell ref="B4:F4"/>
    <mergeCell ref="C43:F43"/>
    <mergeCell ref="B42:B44"/>
    <mergeCell ref="C42:F42"/>
    <mergeCell ref="B35:F35"/>
    <mergeCell ref="B40:F40"/>
    <mergeCell ref="E37:F37"/>
    <mergeCell ref="C44:F44"/>
    <mergeCell ref="F6:F7"/>
    <mergeCell ref="E9:F9"/>
    <mergeCell ref="C6:C7"/>
    <mergeCell ref="B6:B7"/>
  </mergeCells>
  <conditionalFormatting sqref="E37">
    <cfRule type="containsText" dxfId="2" priority="2" operator="containsText" text="confirm">
      <formula>NOT(ISERROR(SEARCH("confirm",E37)))</formula>
    </cfRule>
  </conditionalFormatting>
  <conditionalFormatting sqref="E6">
    <cfRule type="cellIs" dxfId="1" priority="1" operator="lessThanOrEqual">
      <formula>0</formula>
    </cfRule>
  </conditionalFormatting>
  <hyperlinks>
    <hyperlink ref="B21:C23" location="'Credential Categories'!A1" display="'Credential Categories'!A1"/>
    <hyperlink ref="C42" location="'Price Quote - To Print'!A1" display="Use the Price Quote page."/>
  </hyperlinks>
  <pageMargins left="0.7" right="0.7" top="0.75" bottom="0.75" header="0.3" footer="0.3"/>
  <pageSetup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Dropdowns!$A$2:$A$4</xm:f>
          </x14:formula1>
          <xm:sqref>B9</xm:sqref>
        </x14:dataValidation>
        <x14:dataValidation type="list" allowBlank="1" showInputMessage="1" showErrorMessage="1">
          <x14:formula1>
            <xm:f>Dropdowns!$A$7:$A$8</xm:f>
          </x14:formula1>
          <xm:sqref>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sqref="A1:C1"/>
    </sheetView>
  </sheetViews>
  <sheetFormatPr defaultColWidth="8.88671875" defaultRowHeight="14.4" x14ac:dyDescent="0.3"/>
  <cols>
    <col min="1" max="1" width="14.44140625" style="3" customWidth="1"/>
    <col min="2" max="2" width="5" style="3" bestFit="1" customWidth="1"/>
    <col min="3" max="3" width="38.6640625" style="3" customWidth="1"/>
    <col min="4" max="4" width="16.33203125" style="3" bestFit="1" customWidth="1"/>
    <col min="5" max="5" width="13" style="3" bestFit="1" customWidth="1"/>
    <col min="6" max="6" width="27.33203125" style="3" bestFit="1" customWidth="1"/>
    <col min="7" max="7" width="9.88671875" style="3" bestFit="1" customWidth="1"/>
    <col min="8" max="8" width="12.5546875" style="3" bestFit="1" customWidth="1"/>
    <col min="9" max="16384" width="8.88671875" style="3"/>
  </cols>
  <sheetData>
    <row r="1" spans="1:9" x14ac:dyDescent="0.3">
      <c r="A1" s="89" t="s">
        <v>126</v>
      </c>
      <c r="B1" s="89"/>
      <c r="C1" s="89"/>
      <c r="D1" s="86"/>
      <c r="E1" s="86"/>
      <c r="F1" s="2"/>
      <c r="G1" s="2"/>
    </row>
    <row r="2" spans="1:9" x14ac:dyDescent="0.3">
      <c r="A2" s="2" t="s">
        <v>127</v>
      </c>
      <c r="B2" s="2"/>
      <c r="C2" s="2" t="s">
        <v>128</v>
      </c>
      <c r="D2" s="86"/>
      <c r="E2" s="86"/>
      <c r="F2" s="2"/>
      <c r="G2" s="2"/>
    </row>
    <row r="3" spans="1:9" ht="14.4" customHeight="1" x14ac:dyDescent="0.3">
      <c r="A3" s="2" t="s">
        <v>129</v>
      </c>
      <c r="B3" s="2"/>
      <c r="C3" s="4" t="s">
        <v>130</v>
      </c>
      <c r="D3" s="86"/>
      <c r="E3" s="86"/>
      <c r="F3" s="2"/>
      <c r="G3" s="66"/>
      <c r="H3" s="67"/>
      <c r="I3" s="67"/>
    </row>
    <row r="4" spans="1:9" ht="14.4" customHeight="1" x14ac:dyDescent="0.3">
      <c r="A4" s="2" t="s">
        <v>131</v>
      </c>
      <c r="B4" s="2"/>
      <c r="C4" s="4" t="s">
        <v>0</v>
      </c>
      <c r="D4" s="86"/>
      <c r="E4" s="86"/>
      <c r="F4" s="2"/>
      <c r="G4" s="67"/>
      <c r="H4" s="67"/>
      <c r="I4" s="67"/>
    </row>
    <row r="5" spans="1:9" ht="14.4" customHeight="1" x14ac:dyDescent="0.3">
      <c r="A5" s="2"/>
      <c r="B5" s="2"/>
      <c r="C5" s="5"/>
      <c r="F5" s="2"/>
      <c r="G5" s="67"/>
      <c r="H5" s="67"/>
      <c r="I5" s="67"/>
    </row>
    <row r="6" spans="1:9" ht="14.4" customHeight="1" x14ac:dyDescent="0.3">
      <c r="A6" s="2"/>
      <c r="B6" s="2"/>
      <c r="C6" s="1"/>
      <c r="D6" s="2"/>
      <c r="E6" s="2"/>
      <c r="F6" s="2"/>
      <c r="G6" s="67"/>
      <c r="H6" s="67"/>
      <c r="I6" s="67"/>
    </row>
    <row r="7" spans="1:9" ht="25.8" customHeight="1" x14ac:dyDescent="0.3">
      <c r="A7" s="93" t="s">
        <v>134</v>
      </c>
      <c r="B7" s="93"/>
      <c r="C7" s="93"/>
      <c r="D7" s="93"/>
      <c r="E7" s="93"/>
      <c r="F7" s="2"/>
      <c r="G7" s="67"/>
      <c r="H7" s="67"/>
      <c r="I7" s="67"/>
    </row>
    <row r="8" spans="1:9" s="9" customFormat="1" ht="10.199999999999999" customHeight="1" x14ac:dyDescent="0.2">
      <c r="A8" s="6"/>
      <c r="B8" s="6"/>
      <c r="C8" s="7"/>
      <c r="D8" s="8"/>
      <c r="E8" s="8"/>
      <c r="F8" s="8"/>
      <c r="G8" s="67"/>
      <c r="H8" s="67"/>
      <c r="I8" s="67"/>
    </row>
    <row r="9" spans="1:9" ht="14.4" customHeight="1" x14ac:dyDescent="0.3">
      <c r="A9" s="10" t="s">
        <v>132</v>
      </c>
      <c r="B9" s="94">
        <f ca="1">TODAY()</f>
        <v>43529</v>
      </c>
      <c r="C9" s="95"/>
      <c r="D9" s="95"/>
      <c r="E9" s="96"/>
      <c r="G9" s="67"/>
      <c r="H9" s="67"/>
      <c r="I9" s="67"/>
    </row>
    <row r="10" spans="1:9" ht="14.4" customHeight="1" x14ac:dyDescent="0.3">
      <c r="A10" s="2"/>
      <c r="B10" s="2"/>
      <c r="C10" s="1"/>
      <c r="G10" s="67"/>
      <c r="H10" s="67"/>
      <c r="I10" s="67"/>
    </row>
    <row r="11" spans="1:9" ht="14.4" customHeight="1" x14ac:dyDescent="0.3">
      <c r="A11" s="106" t="s">
        <v>133</v>
      </c>
      <c r="B11" s="103" t="s">
        <v>135</v>
      </c>
      <c r="C11" s="104"/>
      <c r="D11" s="104"/>
      <c r="E11" s="105"/>
      <c r="G11" s="67"/>
      <c r="H11" s="67"/>
      <c r="I11" s="67"/>
    </row>
    <row r="12" spans="1:9" ht="14.4" customHeight="1" x14ac:dyDescent="0.3">
      <c r="A12" s="107"/>
      <c r="B12" s="97" t="s">
        <v>136</v>
      </c>
      <c r="C12" s="98"/>
      <c r="D12" s="98"/>
      <c r="E12" s="99"/>
      <c r="G12" s="67"/>
      <c r="H12" s="67"/>
      <c r="I12" s="67"/>
    </row>
    <row r="13" spans="1:9" ht="14.4" customHeight="1" x14ac:dyDescent="0.3">
      <c r="A13" s="107"/>
      <c r="B13" s="97" t="s">
        <v>137</v>
      </c>
      <c r="C13" s="98"/>
      <c r="D13" s="98"/>
      <c r="E13" s="99"/>
      <c r="G13" s="67"/>
      <c r="H13" s="67"/>
      <c r="I13" s="67"/>
    </row>
    <row r="14" spans="1:9" ht="14.4" customHeight="1" x14ac:dyDescent="0.3">
      <c r="A14" s="107"/>
      <c r="B14" s="97" t="s">
        <v>138</v>
      </c>
      <c r="C14" s="98"/>
      <c r="D14" s="98"/>
      <c r="E14" s="99"/>
      <c r="G14" s="67"/>
      <c r="H14" s="67"/>
      <c r="I14" s="67"/>
    </row>
    <row r="15" spans="1:9" ht="14.4" customHeight="1" x14ac:dyDescent="0.3">
      <c r="A15" s="107"/>
      <c r="B15" s="97" t="s">
        <v>139</v>
      </c>
      <c r="C15" s="98"/>
      <c r="D15" s="98"/>
      <c r="E15" s="99"/>
      <c r="G15" s="67"/>
      <c r="H15" s="67"/>
      <c r="I15" s="67"/>
    </row>
    <row r="16" spans="1:9" ht="14.4" customHeight="1" x14ac:dyDescent="0.3">
      <c r="A16" s="107"/>
      <c r="B16" s="97" t="s">
        <v>140</v>
      </c>
      <c r="C16" s="98"/>
      <c r="D16" s="98"/>
      <c r="E16" s="99"/>
      <c r="F16" s="2"/>
      <c r="G16" s="67"/>
      <c r="H16" s="67"/>
      <c r="I16" s="67"/>
    </row>
    <row r="17" spans="1:9" ht="14.4" customHeight="1" x14ac:dyDescent="0.3">
      <c r="A17" s="107"/>
      <c r="B17" s="97" t="s">
        <v>141</v>
      </c>
      <c r="C17" s="98"/>
      <c r="D17" s="98"/>
      <c r="E17" s="99"/>
      <c r="F17" s="2"/>
      <c r="G17" s="67"/>
      <c r="H17" s="67"/>
      <c r="I17" s="67"/>
    </row>
    <row r="18" spans="1:9" ht="14.4" customHeight="1" x14ac:dyDescent="0.3">
      <c r="A18" s="108"/>
      <c r="B18" s="117" t="s">
        <v>142</v>
      </c>
      <c r="C18" s="118"/>
      <c r="D18" s="118"/>
      <c r="E18" s="119"/>
      <c r="F18" s="2"/>
      <c r="G18" s="67"/>
      <c r="H18" s="67"/>
      <c r="I18" s="67"/>
    </row>
    <row r="19" spans="1:9" ht="14.4" customHeight="1" x14ac:dyDescent="0.3">
      <c r="G19" s="67"/>
      <c r="H19" s="67"/>
      <c r="I19" s="67"/>
    </row>
    <row r="20" spans="1:9" ht="15.6" x14ac:dyDescent="0.3">
      <c r="A20" s="11" t="s">
        <v>117</v>
      </c>
      <c r="B20" s="11" t="s">
        <v>118</v>
      </c>
      <c r="C20" s="11" t="s">
        <v>123</v>
      </c>
      <c r="D20" s="12" t="s">
        <v>119</v>
      </c>
      <c r="E20" s="12" t="s">
        <v>120</v>
      </c>
    </row>
    <row r="21" spans="1:9" x14ac:dyDescent="0.3">
      <c r="A21" s="13" t="s">
        <v>121</v>
      </c>
      <c r="B21" s="14">
        <f>IF('Subscription Cost Calculator'!$B$37="Subscription",'Subscription Cost Calculator'!E25,0)</f>
        <v>0</v>
      </c>
      <c r="C21" s="15" t="s">
        <v>7</v>
      </c>
      <c r="D21" s="16">
        <v>125</v>
      </c>
      <c r="E21" s="47">
        <f>IF('Subscription Cost Calculator'!$B$37="Subscription",'Subscription Cost Calculator'!B24,0)</f>
        <v>0</v>
      </c>
    </row>
    <row r="22" spans="1:9" x14ac:dyDescent="0.3">
      <c r="A22" s="13"/>
      <c r="B22" s="14">
        <f>IF('Subscription Cost Calculator'!$B$37="Subscription",'Subscription Cost Calculator'!E26,0)</f>
        <v>0</v>
      </c>
      <c r="C22" s="15" t="s">
        <v>8</v>
      </c>
      <c r="D22" s="16">
        <v>125</v>
      </c>
      <c r="E22" s="47">
        <f>IF('Subscription Cost Calculator'!$B$37="Subscription",'Subscription Cost Calculator'!B25,0)</f>
        <v>0</v>
      </c>
      <c r="G22" s="17"/>
    </row>
    <row r="23" spans="1:9" x14ac:dyDescent="0.3">
      <c r="A23" s="13"/>
      <c r="B23" s="14">
        <f>IF('Subscription Cost Calculator'!$B$37="Subscription",'Subscription Cost Calculator'!E27,0)</f>
        <v>0</v>
      </c>
      <c r="C23" s="15" t="s">
        <v>9</v>
      </c>
      <c r="D23" s="16">
        <v>110</v>
      </c>
      <c r="E23" s="47">
        <f>IF('Subscription Cost Calculator'!$B$37="Subscription",'Subscription Cost Calculator'!B26,0)</f>
        <v>0</v>
      </c>
    </row>
    <row r="24" spans="1:9" x14ac:dyDescent="0.3">
      <c r="A24" s="13"/>
      <c r="B24" s="14">
        <f>IF('Subscription Cost Calculator'!$B$37="Subscription",'Subscription Cost Calculator'!E28,0)</f>
        <v>0</v>
      </c>
      <c r="C24" s="15" t="s">
        <v>10</v>
      </c>
      <c r="D24" s="16">
        <v>175</v>
      </c>
      <c r="E24" s="47">
        <f>IF('Subscription Cost Calculator'!$B$37="Subscription",'Subscription Cost Calculator'!B27,0)</f>
        <v>0</v>
      </c>
    </row>
    <row r="25" spans="1:9" x14ac:dyDescent="0.3">
      <c r="A25" s="13"/>
      <c r="B25" s="14">
        <f>IF('Subscription Cost Calculator'!$B$37="Subscription",'Subscription Cost Calculator'!E29,0)</f>
        <v>0</v>
      </c>
      <c r="C25" s="15" t="s">
        <v>6</v>
      </c>
      <c r="D25" s="16">
        <f>45+125</f>
        <v>170</v>
      </c>
      <c r="E25" s="47">
        <f>IF('Subscription Cost Calculator'!$B$37="Subscription",'Subscription Cost Calculator'!B28,0)</f>
        <v>0</v>
      </c>
    </row>
    <row r="26" spans="1:9" s="55" customFormat="1" x14ac:dyDescent="0.3">
      <c r="A26" s="120" t="s">
        <v>16</v>
      </c>
      <c r="B26" s="120"/>
      <c r="C26" s="120"/>
      <c r="D26" s="120"/>
      <c r="E26" s="56">
        <f>IF('Subscription Cost Calculator'!$B$37="Subscription",'Subscription Cost Calculator'!B29,0)</f>
        <v>0</v>
      </c>
      <c r="H26" s="68"/>
    </row>
    <row r="27" spans="1:9" x14ac:dyDescent="0.3">
      <c r="A27" s="13" t="s">
        <v>122</v>
      </c>
      <c r="B27" s="14">
        <f>IF('Subscription Cost Calculator'!$B$37="Test Pass",IF('Subscription Cost Calculator'!E32="Does not qualify",0,'Subscription Cost Calculator'!E32),0)</f>
        <v>0</v>
      </c>
      <c r="C27" s="15" t="s">
        <v>13</v>
      </c>
      <c r="D27" s="18">
        <v>80</v>
      </c>
      <c r="E27" s="47">
        <f>IF('Subscription Cost Calculator'!$B$37="Test Pass",'Subscription Cost Calculator'!B31,0)</f>
        <v>0</v>
      </c>
      <c r="H27" s="63"/>
    </row>
    <row r="28" spans="1:9" x14ac:dyDescent="0.3">
      <c r="A28" s="13"/>
      <c r="B28" s="14">
        <f>IF('Subscription Cost Calculator'!$B$37="Test Pass",IF('Subscription Cost Calculator'!E33="Does not qualify",0,'Subscription Cost Calculator'!E33),0)</f>
        <v>0</v>
      </c>
      <c r="C28" s="15" t="s">
        <v>12</v>
      </c>
      <c r="D28" s="18">
        <v>110</v>
      </c>
      <c r="E28" s="47">
        <f>IF('Subscription Cost Calculator'!$B$37="Test Pass",'Subscription Cost Calculator'!B32,0)</f>
        <v>0</v>
      </c>
    </row>
    <row r="29" spans="1:9" s="55" customFormat="1" x14ac:dyDescent="0.3">
      <c r="A29" s="120" t="s">
        <v>17</v>
      </c>
      <c r="B29" s="120"/>
      <c r="C29" s="120"/>
      <c r="D29" s="120"/>
      <c r="E29" s="56">
        <f>IF('Subscription Cost Calculator'!$B$37="Test Pass",'Subscription Cost Calculator'!B33,0)</f>
        <v>0</v>
      </c>
      <c r="F29" s="62"/>
    </row>
    <row r="30" spans="1:9" x14ac:dyDescent="0.3">
      <c r="A30" s="111" t="s">
        <v>164</v>
      </c>
      <c r="B30" s="112"/>
      <c r="C30" s="113"/>
      <c r="D30" s="61">
        <f>'Subscription Cost Calculator'!E6</f>
        <v>0</v>
      </c>
      <c r="E30" s="48">
        <f>IF('Subscription Cost Calculator'!E6&gt;0,(('Price Quote - To Print'!E26+'Price Quote - To Print'!E29)*D30)/-1,0)</f>
        <v>0</v>
      </c>
      <c r="F30" s="63"/>
    </row>
    <row r="31" spans="1:9" ht="15" thickBot="1" x14ac:dyDescent="0.35">
      <c r="A31" s="114"/>
      <c r="B31" s="115"/>
      <c r="C31" s="116"/>
      <c r="D31" s="109" t="s">
        <v>165</v>
      </c>
      <c r="E31" s="110"/>
    </row>
    <row r="32" spans="1:9" x14ac:dyDescent="0.3">
      <c r="A32" s="111" t="s">
        <v>147</v>
      </c>
      <c r="B32" s="112"/>
      <c r="C32" s="113"/>
      <c r="D32" s="19" t="str">
        <f>'Subscription Cost Calculator'!B9</f>
        <v>Not Accredited</v>
      </c>
      <c r="E32" s="48">
        <f>IF(D32="Not Accredited",0,((((E26+E29)+E30)*0.2)/-1))</f>
        <v>0</v>
      </c>
      <c r="F32" s="63"/>
    </row>
    <row r="33" spans="1:5" ht="15" thickBot="1" x14ac:dyDescent="0.35">
      <c r="A33" s="114"/>
      <c r="B33" s="115"/>
      <c r="C33" s="116"/>
      <c r="D33" s="109" t="str">
        <f>IF(D32="Not Accredited","","20% Discount Applied")</f>
        <v/>
      </c>
      <c r="E33" s="110"/>
    </row>
    <row r="34" spans="1:5" ht="16.2" thickBot="1" x14ac:dyDescent="0.35">
      <c r="A34" s="100" t="s">
        <v>116</v>
      </c>
      <c r="B34" s="101"/>
      <c r="C34" s="101"/>
      <c r="D34" s="102"/>
      <c r="E34" s="57">
        <f>'Subscription Cost Calculator'!B38</f>
        <v>0</v>
      </c>
    </row>
    <row r="36" spans="1:5" x14ac:dyDescent="0.3">
      <c r="A36" s="90" t="s">
        <v>143</v>
      </c>
      <c r="B36" s="91"/>
      <c r="C36" s="91"/>
      <c r="D36" s="91"/>
      <c r="E36" s="92"/>
    </row>
    <row r="37" spans="1:5" x14ac:dyDescent="0.3">
      <c r="A37" s="20" t="s">
        <v>18</v>
      </c>
      <c r="B37" s="87" t="s">
        <v>145</v>
      </c>
      <c r="C37" s="87"/>
      <c r="D37" s="87"/>
      <c r="E37" s="87"/>
    </row>
    <row r="38" spans="1:5" x14ac:dyDescent="0.3">
      <c r="A38" s="21" t="s">
        <v>20</v>
      </c>
      <c r="B38" s="88" t="s">
        <v>144</v>
      </c>
      <c r="C38" s="88"/>
      <c r="D38" s="88"/>
      <c r="E38" s="88"/>
    </row>
    <row r="39" spans="1:5" x14ac:dyDescent="0.3">
      <c r="A39" s="20" t="s">
        <v>19</v>
      </c>
      <c r="B39" s="87" t="s">
        <v>146</v>
      </c>
      <c r="C39" s="87"/>
      <c r="D39" s="87"/>
      <c r="E39" s="87"/>
    </row>
    <row r="41" spans="1:5" x14ac:dyDescent="0.3">
      <c r="A41" s="85" t="s">
        <v>148</v>
      </c>
      <c r="B41" s="85"/>
      <c r="C41" s="3" t="s">
        <v>150</v>
      </c>
      <c r="D41" s="55" t="s">
        <v>149</v>
      </c>
      <c r="E41" s="22">
        <v>43525</v>
      </c>
    </row>
    <row r="42" spans="1:5" x14ac:dyDescent="0.3">
      <c r="A42" s="55" t="s">
        <v>163</v>
      </c>
      <c r="C42" s="34" t="str">
        <f>IF(AND('Subscription Cost Calculator'!B37="Test Pass",'Subscription Cost Calculator'!B33=0),"Please confirm the type of item you want to purchase (Step 2)","Ready to print")</f>
        <v>Ready to print</v>
      </c>
    </row>
  </sheetData>
  <sheetProtection password="87C2" sheet="1" objects="1" scenarios="1"/>
  <protectedRanges>
    <protectedRange sqref="B11:E18" name="Organization Info"/>
  </protectedRanges>
  <mergeCells count="25">
    <mergeCell ref="D33:E33"/>
    <mergeCell ref="A32:C33"/>
    <mergeCell ref="B16:E16"/>
    <mergeCell ref="B17:E17"/>
    <mergeCell ref="B18:E18"/>
    <mergeCell ref="A26:D26"/>
    <mergeCell ref="A29:D29"/>
    <mergeCell ref="A30:C31"/>
    <mergeCell ref="D31:E31"/>
    <mergeCell ref="A41:B41"/>
    <mergeCell ref="D1:E4"/>
    <mergeCell ref="B37:E37"/>
    <mergeCell ref="B38:E38"/>
    <mergeCell ref="B39:E39"/>
    <mergeCell ref="A1:C1"/>
    <mergeCell ref="A36:E36"/>
    <mergeCell ref="A7:E7"/>
    <mergeCell ref="B9:E9"/>
    <mergeCell ref="B13:E13"/>
    <mergeCell ref="B14:E14"/>
    <mergeCell ref="B15:E15"/>
    <mergeCell ref="A34:D34"/>
    <mergeCell ref="B11:E11"/>
    <mergeCell ref="B12:E12"/>
    <mergeCell ref="A11:A18"/>
  </mergeCells>
  <conditionalFormatting sqref="C42">
    <cfRule type="containsText" dxfId="0" priority="1" operator="containsText" text="confirm">
      <formula>NOT(ISERROR(SEARCH("confirm",C42)))</formula>
    </cfRule>
  </conditionalFormatting>
  <hyperlinks>
    <hyperlink ref="C4" r:id="rId1"/>
    <hyperlink ref="C3" r:id="rId2"/>
    <hyperlink ref="B38:E38" r:id="rId3" display="Use the PO Upload Portal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>
      <selection activeCell="C14" sqref="C14"/>
    </sheetView>
  </sheetViews>
  <sheetFormatPr defaultColWidth="8.88671875" defaultRowHeight="14.4" x14ac:dyDescent="0.3"/>
  <cols>
    <col min="1" max="1" width="53.44140625" style="3" bestFit="1" customWidth="1"/>
    <col min="2" max="2" width="22.6640625" style="3" bestFit="1" customWidth="1"/>
    <col min="3" max="3" width="65.6640625" style="3" customWidth="1"/>
    <col min="4" max="16384" width="8.88671875" style="3"/>
  </cols>
  <sheetData>
    <row r="1" spans="1:3" x14ac:dyDescent="0.3">
      <c r="A1" s="24" t="s">
        <v>1</v>
      </c>
      <c r="B1" s="24" t="s">
        <v>2</v>
      </c>
      <c r="C1" s="24" t="s">
        <v>155</v>
      </c>
    </row>
    <row r="2" spans="1:3" x14ac:dyDescent="0.3">
      <c r="A2" s="13" t="s">
        <v>30</v>
      </c>
      <c r="B2" s="13" t="s">
        <v>31</v>
      </c>
      <c r="C2" s="13"/>
    </row>
    <row r="3" spans="1:3" x14ac:dyDescent="0.3">
      <c r="A3" s="13" t="s">
        <v>32</v>
      </c>
      <c r="B3" s="13" t="s">
        <v>31</v>
      </c>
      <c r="C3" s="13"/>
    </row>
    <row r="4" spans="1:3" x14ac:dyDescent="0.3">
      <c r="A4" s="13" t="s">
        <v>33</v>
      </c>
      <c r="B4" s="13" t="s">
        <v>31</v>
      </c>
      <c r="C4" s="13"/>
    </row>
    <row r="5" spans="1:3" x14ac:dyDescent="0.3">
      <c r="A5" s="13" t="s">
        <v>94</v>
      </c>
      <c r="B5" s="13" t="s">
        <v>154</v>
      </c>
      <c r="C5" s="13" t="s">
        <v>156</v>
      </c>
    </row>
    <row r="6" spans="1:3" x14ac:dyDescent="0.3">
      <c r="A6" s="13" t="s">
        <v>96</v>
      </c>
      <c r="B6" s="13" t="s">
        <v>154</v>
      </c>
      <c r="C6" s="13" t="s">
        <v>156</v>
      </c>
    </row>
    <row r="7" spans="1:3" x14ac:dyDescent="0.3">
      <c r="A7" s="13" t="s">
        <v>52</v>
      </c>
      <c r="B7" s="13" t="s">
        <v>53</v>
      </c>
      <c r="C7" s="13"/>
    </row>
    <row r="8" spans="1:3" x14ac:dyDescent="0.3">
      <c r="A8" s="13" t="s">
        <v>40</v>
      </c>
      <c r="B8" s="13" t="s">
        <v>41</v>
      </c>
      <c r="C8" s="13"/>
    </row>
    <row r="9" spans="1:3" x14ac:dyDescent="0.3">
      <c r="A9" s="13" t="s">
        <v>42</v>
      </c>
      <c r="B9" s="13" t="s">
        <v>41</v>
      </c>
      <c r="C9" s="13"/>
    </row>
    <row r="10" spans="1:3" x14ac:dyDescent="0.3">
      <c r="A10" s="13" t="s">
        <v>54</v>
      </c>
      <c r="B10" s="13" t="s">
        <v>53</v>
      </c>
      <c r="C10" s="13"/>
    </row>
    <row r="11" spans="1:3" x14ac:dyDescent="0.3">
      <c r="A11" s="13" t="s">
        <v>43</v>
      </c>
      <c r="B11" s="13" t="s">
        <v>41</v>
      </c>
      <c r="C11" s="13"/>
    </row>
    <row r="12" spans="1:3" x14ac:dyDescent="0.3">
      <c r="A12" s="13" t="s">
        <v>44</v>
      </c>
      <c r="B12" s="13" t="s">
        <v>41</v>
      </c>
      <c r="C12" s="13"/>
    </row>
    <row r="13" spans="1:3" x14ac:dyDescent="0.3">
      <c r="A13" s="13" t="s">
        <v>26</v>
      </c>
      <c r="B13" s="13" t="s">
        <v>27</v>
      </c>
      <c r="C13" s="13"/>
    </row>
    <row r="14" spans="1:3" x14ac:dyDescent="0.3">
      <c r="A14" s="13" t="s">
        <v>28</v>
      </c>
      <c r="B14" s="13" t="s">
        <v>29</v>
      </c>
      <c r="C14" s="13"/>
    </row>
    <row r="15" spans="1:3" x14ac:dyDescent="0.3">
      <c r="A15" s="13" t="s">
        <v>45</v>
      </c>
      <c r="B15" s="13" t="s">
        <v>41</v>
      </c>
      <c r="C15" s="13"/>
    </row>
    <row r="16" spans="1:3" x14ac:dyDescent="0.3">
      <c r="A16" s="13" t="s">
        <v>55</v>
      </c>
      <c r="B16" s="13" t="s">
        <v>53</v>
      </c>
      <c r="C16" s="13"/>
    </row>
    <row r="17" spans="1:3" x14ac:dyDescent="0.3">
      <c r="A17" s="13" t="s">
        <v>56</v>
      </c>
      <c r="B17" s="13" t="s">
        <v>53</v>
      </c>
      <c r="C17" s="13"/>
    </row>
    <row r="18" spans="1:3" x14ac:dyDescent="0.3">
      <c r="A18" s="13" t="s">
        <v>57</v>
      </c>
      <c r="B18" s="13" t="s">
        <v>53</v>
      </c>
      <c r="C18" s="13"/>
    </row>
    <row r="19" spans="1:3" x14ac:dyDescent="0.3">
      <c r="A19" s="13" t="s">
        <v>34</v>
      </c>
      <c r="B19" s="13" t="s">
        <v>31</v>
      </c>
      <c r="C19" s="13"/>
    </row>
    <row r="20" spans="1:3" x14ac:dyDescent="0.3">
      <c r="A20" s="13" t="s">
        <v>35</v>
      </c>
      <c r="B20" s="13" t="s">
        <v>31</v>
      </c>
      <c r="C20" s="13"/>
    </row>
    <row r="21" spans="1:3" x14ac:dyDescent="0.3">
      <c r="A21" s="13" t="s">
        <v>46</v>
      </c>
      <c r="B21" s="13" t="s">
        <v>41</v>
      </c>
      <c r="C21" s="13"/>
    </row>
    <row r="22" spans="1:3" x14ac:dyDescent="0.3">
      <c r="A22" s="13" t="s">
        <v>58</v>
      </c>
      <c r="B22" s="13" t="s">
        <v>53</v>
      </c>
      <c r="C22" s="13"/>
    </row>
    <row r="23" spans="1:3" x14ac:dyDescent="0.3">
      <c r="A23" s="13" t="s">
        <v>58</v>
      </c>
      <c r="B23" s="13" t="s">
        <v>53</v>
      </c>
      <c r="C23" s="13"/>
    </row>
    <row r="24" spans="1:3" x14ac:dyDescent="0.3">
      <c r="A24" s="13" t="s">
        <v>47</v>
      </c>
      <c r="B24" s="13" t="s">
        <v>41</v>
      </c>
      <c r="C24" s="13"/>
    </row>
    <row r="25" spans="1:3" x14ac:dyDescent="0.3">
      <c r="A25" s="13" t="s">
        <v>36</v>
      </c>
      <c r="B25" s="13" t="s">
        <v>31</v>
      </c>
      <c r="C25" s="13"/>
    </row>
    <row r="26" spans="1:3" x14ac:dyDescent="0.3">
      <c r="A26" s="13" t="s">
        <v>37</v>
      </c>
      <c r="B26" s="13" t="s">
        <v>31</v>
      </c>
      <c r="C26" s="13"/>
    </row>
    <row r="27" spans="1:3" x14ac:dyDescent="0.3">
      <c r="A27" s="13" t="s">
        <v>38</v>
      </c>
      <c r="B27" s="13" t="s">
        <v>31</v>
      </c>
      <c r="C27" s="13"/>
    </row>
    <row r="28" spans="1:3" x14ac:dyDescent="0.3">
      <c r="A28" s="13" t="s">
        <v>51</v>
      </c>
      <c r="B28" s="13" t="s">
        <v>41</v>
      </c>
      <c r="C28" s="13"/>
    </row>
    <row r="29" spans="1:3" x14ac:dyDescent="0.3">
      <c r="A29" s="13" t="s">
        <v>62</v>
      </c>
      <c r="B29" s="13" t="s">
        <v>63</v>
      </c>
      <c r="C29" s="13"/>
    </row>
    <row r="30" spans="1:3" x14ac:dyDescent="0.3">
      <c r="A30" s="13" t="s">
        <v>64</v>
      </c>
      <c r="B30" s="13" t="s">
        <v>63</v>
      </c>
      <c r="C30" s="13"/>
    </row>
    <row r="31" spans="1:3" x14ac:dyDescent="0.3">
      <c r="A31" s="13" t="s">
        <v>48</v>
      </c>
      <c r="B31" s="13" t="s">
        <v>41</v>
      </c>
      <c r="C31" s="13"/>
    </row>
    <row r="32" spans="1:3" x14ac:dyDescent="0.3">
      <c r="A32" s="13" t="s">
        <v>59</v>
      </c>
      <c r="B32" s="13" t="s">
        <v>53</v>
      </c>
      <c r="C32" s="13"/>
    </row>
    <row r="33" spans="1:3" x14ac:dyDescent="0.3">
      <c r="A33" s="13" t="s">
        <v>65</v>
      </c>
      <c r="B33" s="13" t="s">
        <v>66</v>
      </c>
      <c r="C33" s="13"/>
    </row>
    <row r="34" spans="1:3" x14ac:dyDescent="0.3">
      <c r="A34" s="13" t="s">
        <v>67</v>
      </c>
      <c r="B34" s="13" t="s">
        <v>66</v>
      </c>
      <c r="C34" s="13"/>
    </row>
    <row r="35" spans="1:3" x14ac:dyDescent="0.3">
      <c r="A35" s="13" t="s">
        <v>68</v>
      </c>
      <c r="B35" s="13" t="s">
        <v>69</v>
      </c>
      <c r="C35" s="13"/>
    </row>
    <row r="36" spans="1:3" x14ac:dyDescent="0.3">
      <c r="A36" s="13" t="s">
        <v>70</v>
      </c>
      <c r="B36" s="13" t="s">
        <v>69</v>
      </c>
      <c r="C36" s="13"/>
    </row>
    <row r="37" spans="1:3" x14ac:dyDescent="0.3">
      <c r="A37" s="13" t="s">
        <v>39</v>
      </c>
      <c r="B37" s="13" t="s">
        <v>31</v>
      </c>
      <c r="C37" s="13"/>
    </row>
    <row r="38" spans="1:3" x14ac:dyDescent="0.3">
      <c r="A38" s="13" t="s">
        <v>71</v>
      </c>
      <c r="B38" s="13" t="s">
        <v>72</v>
      </c>
      <c r="C38" s="13"/>
    </row>
    <row r="39" spans="1:3" x14ac:dyDescent="0.3">
      <c r="A39" s="13" t="s">
        <v>73</v>
      </c>
      <c r="B39" s="13" t="s">
        <v>72</v>
      </c>
      <c r="C39" s="13"/>
    </row>
    <row r="40" spans="1:3" x14ac:dyDescent="0.3">
      <c r="A40" s="13" t="s">
        <v>74</v>
      </c>
      <c r="B40" s="13" t="s">
        <v>75</v>
      </c>
      <c r="C40" s="13"/>
    </row>
    <row r="41" spans="1:3" x14ac:dyDescent="0.3">
      <c r="A41" s="13" t="s">
        <v>76</v>
      </c>
      <c r="B41" s="13" t="s">
        <v>75</v>
      </c>
      <c r="C41" s="13"/>
    </row>
    <row r="42" spans="1:3" x14ac:dyDescent="0.3">
      <c r="A42" s="13" t="s">
        <v>82</v>
      </c>
      <c r="B42" s="13" t="s">
        <v>83</v>
      </c>
      <c r="C42" s="13"/>
    </row>
    <row r="43" spans="1:3" x14ac:dyDescent="0.3">
      <c r="A43" s="13" t="s">
        <v>77</v>
      </c>
      <c r="B43" s="13" t="s">
        <v>78</v>
      </c>
      <c r="C43" s="13"/>
    </row>
    <row r="44" spans="1:3" x14ac:dyDescent="0.3">
      <c r="A44" s="13" t="s">
        <v>79</v>
      </c>
      <c r="B44" s="13" t="s">
        <v>78</v>
      </c>
      <c r="C44" s="13"/>
    </row>
    <row r="45" spans="1:3" x14ac:dyDescent="0.3">
      <c r="A45" s="13" t="s">
        <v>80</v>
      </c>
      <c r="B45" s="13" t="s">
        <v>78</v>
      </c>
      <c r="C45" s="13"/>
    </row>
    <row r="46" spans="1:3" x14ac:dyDescent="0.3">
      <c r="A46" s="13" t="s">
        <v>81</v>
      </c>
      <c r="B46" s="13" t="s">
        <v>78</v>
      </c>
      <c r="C46" s="13"/>
    </row>
    <row r="47" spans="1:3" x14ac:dyDescent="0.3">
      <c r="A47" s="13" t="s">
        <v>84</v>
      </c>
      <c r="B47" s="13" t="s">
        <v>83</v>
      </c>
      <c r="C47" s="13"/>
    </row>
    <row r="48" spans="1:3" x14ac:dyDescent="0.3">
      <c r="A48" s="13" t="s">
        <v>85</v>
      </c>
      <c r="B48" s="13" t="s">
        <v>83</v>
      </c>
      <c r="C48" s="13"/>
    </row>
    <row r="49" spans="1:3" x14ac:dyDescent="0.3">
      <c r="A49" s="13" t="s">
        <v>86</v>
      </c>
      <c r="B49" s="13" t="s">
        <v>83</v>
      </c>
      <c r="C49" s="13"/>
    </row>
    <row r="50" spans="1:3" x14ac:dyDescent="0.3">
      <c r="A50" s="13" t="s">
        <v>87</v>
      </c>
      <c r="B50" s="13" t="s">
        <v>83</v>
      </c>
      <c r="C50" s="13"/>
    </row>
    <row r="51" spans="1:3" x14ac:dyDescent="0.3">
      <c r="A51" s="13" t="s">
        <v>49</v>
      </c>
      <c r="B51" s="13" t="s">
        <v>41</v>
      </c>
      <c r="C51" s="13"/>
    </row>
    <row r="52" spans="1:3" x14ac:dyDescent="0.3">
      <c r="A52" s="13" t="s">
        <v>50</v>
      </c>
      <c r="B52" s="13" t="s">
        <v>41</v>
      </c>
      <c r="C52" s="13"/>
    </row>
    <row r="53" spans="1:3" x14ac:dyDescent="0.3">
      <c r="A53" s="13" t="s">
        <v>60</v>
      </c>
      <c r="B53" s="13" t="s">
        <v>53</v>
      </c>
      <c r="C53" s="13"/>
    </row>
    <row r="54" spans="1:3" x14ac:dyDescent="0.3">
      <c r="A54" s="13" t="s">
        <v>61</v>
      </c>
      <c r="B54" s="13" t="s">
        <v>53</v>
      </c>
      <c r="C54" s="13"/>
    </row>
    <row r="56" spans="1:3" x14ac:dyDescent="0.3">
      <c r="A56" s="24" t="s">
        <v>3</v>
      </c>
      <c r="B56" s="24" t="s">
        <v>2</v>
      </c>
      <c r="C56" s="24" t="s">
        <v>155</v>
      </c>
    </row>
    <row r="57" spans="1:3" x14ac:dyDescent="0.3">
      <c r="A57" s="13" t="s">
        <v>88</v>
      </c>
      <c r="B57" s="13" t="s">
        <v>89</v>
      </c>
      <c r="C57" s="13" t="s">
        <v>156</v>
      </c>
    </row>
    <row r="58" spans="1:3" x14ac:dyDescent="0.3">
      <c r="A58" s="13" t="s">
        <v>90</v>
      </c>
      <c r="B58" s="13" t="s">
        <v>91</v>
      </c>
      <c r="C58" s="121" t="s">
        <v>162</v>
      </c>
    </row>
    <row r="59" spans="1:3" x14ac:dyDescent="0.3">
      <c r="A59" s="13" t="s">
        <v>92</v>
      </c>
      <c r="B59" s="13" t="s">
        <v>91</v>
      </c>
      <c r="C59" s="122"/>
    </row>
    <row r="60" spans="1:3" x14ac:dyDescent="0.3">
      <c r="A60" s="13" t="s">
        <v>93</v>
      </c>
      <c r="B60" s="13" t="s">
        <v>91</v>
      </c>
      <c r="C60" s="123"/>
    </row>
    <row r="62" spans="1:3" x14ac:dyDescent="0.3">
      <c r="A62" s="24" t="s">
        <v>4</v>
      </c>
      <c r="B62" s="24" t="s">
        <v>2</v>
      </c>
      <c r="C62" s="24" t="s">
        <v>155</v>
      </c>
    </row>
    <row r="63" spans="1:3" x14ac:dyDescent="0.3">
      <c r="A63" s="13" t="s">
        <v>94</v>
      </c>
      <c r="B63" s="13" t="s">
        <v>95</v>
      </c>
      <c r="C63" s="87" t="s">
        <v>157</v>
      </c>
    </row>
    <row r="64" spans="1:3" x14ac:dyDescent="0.3">
      <c r="A64" s="13" t="s">
        <v>96</v>
      </c>
      <c r="B64" s="13" t="s">
        <v>95</v>
      </c>
      <c r="C64" s="87"/>
    </row>
    <row r="65" spans="1:3" x14ac:dyDescent="0.3">
      <c r="A65" s="13" t="s">
        <v>97</v>
      </c>
      <c r="B65" s="13" t="s">
        <v>98</v>
      </c>
      <c r="C65" s="87"/>
    </row>
    <row r="66" spans="1:3" x14ac:dyDescent="0.3">
      <c r="A66" s="13" t="s">
        <v>99</v>
      </c>
      <c r="B66" s="13" t="s">
        <v>98</v>
      </c>
      <c r="C66" s="87"/>
    </row>
    <row r="67" spans="1:3" x14ac:dyDescent="0.3">
      <c r="A67" s="13" t="s">
        <v>100</v>
      </c>
      <c r="B67" s="13" t="s">
        <v>101</v>
      </c>
      <c r="C67" s="87"/>
    </row>
    <row r="69" spans="1:3" x14ac:dyDescent="0.3">
      <c r="C69" s="23" t="s">
        <v>158</v>
      </c>
    </row>
  </sheetData>
  <sheetProtection password="87C2" sheet="1" objects="1" scenarios="1"/>
  <sortState ref="A2:C54">
    <sortCondition ref="A2:A54"/>
  </sortState>
  <mergeCells count="2">
    <mergeCell ref="C63:C67"/>
    <mergeCell ref="C58:C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7" sqref="C7"/>
    </sheetView>
  </sheetViews>
  <sheetFormatPr defaultColWidth="9.109375" defaultRowHeight="14.4" x14ac:dyDescent="0.3"/>
  <cols>
    <col min="1" max="1" width="22.6640625" style="45" bestFit="1" customWidth="1"/>
    <col min="2" max="16384" width="9.109375" style="45"/>
  </cols>
  <sheetData>
    <row r="1" spans="1:1" x14ac:dyDescent="0.3">
      <c r="A1" s="46" t="s">
        <v>113</v>
      </c>
    </row>
    <row r="2" spans="1:1" x14ac:dyDescent="0.3">
      <c r="A2" s="45" t="s">
        <v>124</v>
      </c>
    </row>
    <row r="3" spans="1:1" x14ac:dyDescent="0.3">
      <c r="A3" s="45" t="s">
        <v>114</v>
      </c>
    </row>
    <row r="4" spans="1:1" x14ac:dyDescent="0.3">
      <c r="A4" s="45" t="s">
        <v>125</v>
      </c>
    </row>
    <row r="6" spans="1:1" x14ac:dyDescent="0.3">
      <c r="A6" s="46" t="s">
        <v>160</v>
      </c>
    </row>
    <row r="7" spans="1:1" x14ac:dyDescent="0.3">
      <c r="A7" s="45" t="s">
        <v>121</v>
      </c>
    </row>
    <row r="8" spans="1:1" x14ac:dyDescent="0.3">
      <c r="A8" s="45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Subscription Cost Calculator</vt:lpstr>
      <vt:lpstr>Price Quote - To Print</vt:lpstr>
      <vt:lpstr>Credential Categories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Hurt</dc:creator>
  <cp:lastModifiedBy>Kendra Hurt</cp:lastModifiedBy>
  <cp:lastPrinted>2019-01-24T21:15:55Z</cp:lastPrinted>
  <dcterms:created xsi:type="dcterms:W3CDTF">2019-01-18T20:32:31Z</dcterms:created>
  <dcterms:modified xsi:type="dcterms:W3CDTF">2019-03-05T22:10:31Z</dcterms:modified>
</cp:coreProperties>
</file>